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1/MAS Valná hromada/24 06 2021/"/>
    </mc:Choice>
  </mc:AlternateContent>
  <xr:revisionPtr revIDLastSave="36" documentId="13_ncr:1_{39E6F65D-008B-472B-8C98-6185D08E5111}" xr6:coauthVersionLast="47" xr6:coauthVersionMax="47" xr10:uidLastSave="{80C93BFB-F82B-464F-A4F3-958F3C1E1FB2}"/>
  <bookViews>
    <workbookView xWindow="-120" yWindow="-120" windowWidth="29040" windowHeight="15840" xr2:uid="{00000000-000D-0000-FFFF-FFFF00000000}"/>
  </bookViews>
  <sheets>
    <sheet name="Partneři MAS" sheetId="1" r:id="rId1"/>
    <sheet name="Možnost přepočtu" sheetId="3" r:id="rId2"/>
    <sheet name="Grafy" sheetId="2" r:id="rId3"/>
  </sheets>
  <calcPr calcId="181029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K19" i="3"/>
  <c r="H19" i="3"/>
  <c r="K33" i="3"/>
  <c r="H33" i="3"/>
  <c r="K29" i="3"/>
  <c r="H29" i="3"/>
  <c r="K25" i="3"/>
  <c r="H25" i="3"/>
  <c r="K34" i="3"/>
  <c r="H34" i="3"/>
  <c r="F35" i="3"/>
  <c r="K18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6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<sst xmlns="http://schemas.openxmlformats.org/spreadsheetml/2006/main" count="178" uniqueCount="80">
  <si>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</si>
  <si>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</si>
  <si>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</si>
  <si>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</si>
  <si>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</si>
  <si>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</si>
  <si>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</si>
  <si>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</si>
  <si>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</si>
  <si>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</si>
  <si>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</si>
  <si>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</si>
  <si>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</si>
  <si>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</si>
  <si>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</si>
  <si>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</si>
  <si>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</si>
  <si>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</si>
  <si>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</si>
  <si>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</si>
  <si>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</si>
  <si>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</si>
  <si>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</si>
  <si>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</si>
  <si>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</si>
  <si>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</si>
  <si>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</si>
  <si>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</si>
  <si>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</si>
  <si>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</si>
  <si>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</si>
  <si>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</si>
  <si>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</si>
  <si>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</si>
  <si>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</si>
  <si>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</si>
  <si>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</si>
  <si>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</si>
  <si>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</si>
  <si>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</si>
  <si>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</si>
  <si>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</si>
  <si>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</si>
  <si>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</si>
  <si>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</si>
  <si>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</si>
  <si>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</si>
  <si>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</si>
  <si>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</si>
  <si>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</si>
  <si>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</si>
  <si>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Stolařství a výroba nábytku David Kopeček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</si>
  <si>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</si>
  <si>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</si>
  <si>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</si>
  <si>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</si>
  <si>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</si>
  <si>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</si>
  <si>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</si>
  <si>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</si>
  <si>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</si>
  <si>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</si>
  <si>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</si>
  <si>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</si>
  <si>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</si>
  <si>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</si>
  <si>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</si>
  <si>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</si>
  <si>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</si>
  <si>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</si>
  <si>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</si>
  <si>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</si>
  <si>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</si>
  <si>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</si>
  <si>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</si>
  <si>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</si>
  <si>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</si>
  <si>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</si>
  <si>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Diakonie ČCE tř. Hrdinů 48, Rýmařov</t>
  </si>
  <si>
    <t>Charita sv. Martina Malá Morávka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</si>
</sst>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6" borderId="35" xfId="1" applyFont="1" applyFill="1" applyBorder="1" applyAlignment="1" applyProtection="1">
      <alignment vertical="center"/>
      <protection hidden="1"/>
    </xf>
    <xf numFmtId="164" fontId="0" fillId="6" borderId="36" xfId="1" applyFont="1" applyFill="1" applyBorder="1" applyAlignment="1" applyProtection="1">
      <alignment vertical="center"/>
      <protection hidden="1"/>
    </xf>
    <xf numFmtId="164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0.45833333333333331</c:v>
                </c:pt>
                <c:pt idx="1">
                  <c:v>0.20833333333333334</c:v>
                </c:pt>
                <c:pt idx="2">
                  <c:v>8.3333333333333329E-2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1-4856-BE41-514438F00EB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0.45833333333333331</c:v>
                </c:pt>
                <c:pt idx="1">
                  <c:v>0.16666666666666666</c:v>
                </c:pt>
                <c:pt idx="2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F-4636-A72C-E42A5BBF2B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tabSelected="1" workbookViewId="0">
      <selection activeCell="Q53" sqref="Q53"/>
    </sheetView>
  </sheetViews>
  <sheetFormatPr defaultColWidth="9.140625" defaultRowHeight="15" x14ac:dyDescent="0.2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 x14ac:dyDescent="0.25">
      <c r="A1" s="43"/>
    </row>
    <row r="4" spans="1:12" ht="15.75" thickBot="1" x14ac:dyDescent="0.3"/>
    <row r="5" spans="1:12" ht="19.5" customHeight="1" thickBot="1" x14ac:dyDescent="0.35">
      <c r="G5" s="108" t="s">
        <v>8</v>
      </c>
      <c r="H5" s="109"/>
      <c r="I5" s="56"/>
      <c r="J5" s="56"/>
    </row>
    <row r="6" spans="1:12" ht="19.5" thickBot="1" x14ac:dyDescent="0.3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 x14ac:dyDescent="0.3">
      <c r="G7" s="1"/>
    </row>
    <row r="8" spans="1:12" ht="15.75" thickBot="1" x14ac:dyDescent="0.3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2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 x14ac:dyDescent="0.3">
      <c r="G10" s="105"/>
      <c r="H10" s="106"/>
      <c r="I10" s="107"/>
      <c r="J10" s="112"/>
      <c r="K10" s="113"/>
    </row>
    <row r="11" spans="1:12" x14ac:dyDescent="0.2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 x14ac:dyDescent="0.3">
      <c r="G12" s="96"/>
      <c r="H12" s="97"/>
      <c r="I12" s="98"/>
      <c r="J12" s="112"/>
      <c r="K12" s="113"/>
    </row>
    <row r="13" spans="1:12" x14ac:dyDescent="0.25">
      <c r="F13" s="46"/>
    </row>
    <row r="15" spans="1:12" ht="15.75" thickBot="1" x14ac:dyDescent="0.3"/>
    <row r="16" spans="1:12" ht="45.75" customHeight="1" thickBot="1" x14ac:dyDescent="0.3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3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 x14ac:dyDescent="0.3">
      <c r="A18" s="7" t="s">
        <v>0</v>
      </c>
      <c r="B18" s="7">
        <f>COUNTIF(I19:I193,A18)</f>
        <v>15</v>
      </c>
      <c r="C18" s="8">
        <f>IFERROR(B18/$B$21,"-")</f>
        <v>0.31914893617021278</v>
      </c>
      <c r="D18" s="7">
        <f>SUMIF($I$19:$I$193,A18,$K$19:$K$193)</f>
        <v>11</v>
      </c>
      <c r="E18" s="9">
        <f>IFERROR(D18/$D$21,"-")</f>
        <v>0.45833333333333331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 x14ac:dyDescent="0.3">
      <c r="A19" s="13" t="s">
        <v>14</v>
      </c>
      <c r="B19" s="7">
        <f>COUNTIF(I19:I193,A19)</f>
        <v>7</v>
      </c>
      <c r="C19" s="8">
        <f t="shared" ref="C19:C20" si="0">IFERROR(B19/$B$21,"-")</f>
        <v>0.14893617021276595</v>
      </c>
      <c r="D19" s="7">
        <f>SUMIF($I$19:$I$193,A19,$K$19:$K$193)</f>
        <v>4</v>
      </c>
      <c r="E19" s="14">
        <f>IFERROR(D19/$D$21,"-")</f>
        <v>0.16666666666666666</v>
      </c>
      <c r="G19" s="15">
        <v>1</v>
      </c>
      <c r="H19" s="18" t="s">
        <v>28</v>
      </c>
      <c r="I19" s="84" t="s">
        <v>0</v>
      </c>
      <c r="J19" s="85" t="s">
        <v>57</v>
      </c>
      <c r="K19" s="16">
        <v>1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 x14ac:dyDescent="0.3">
      <c r="A20" s="13" t="s">
        <v>13</v>
      </c>
      <c r="B20" s="13">
        <f>COUNTIF(I19:I193,A20)</f>
        <v>25</v>
      </c>
      <c r="C20" s="8">
        <f t="shared" si="0"/>
        <v>0.53191489361702127</v>
      </c>
      <c r="D20" s="13">
        <f>SUMIF($I$19:$I$193,A20,$K$19:$K$193)</f>
        <v>9</v>
      </c>
      <c r="E20" s="14">
        <f>IFERROR(D20/$D$21,"-")</f>
        <v>0.375</v>
      </c>
      <c r="G20" s="17">
        <v>2</v>
      </c>
      <c r="H20" s="18" t="s">
        <v>29</v>
      </c>
      <c r="I20" s="84" t="s">
        <v>0</v>
      </c>
      <c r="J20" s="85" t="s">
        <v>57</v>
      </c>
      <c r="K20" s="16">
        <v>0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 x14ac:dyDescent="0.3">
      <c r="A21" s="20" t="s">
        <v>4</v>
      </c>
      <c r="B21" s="2">
        <f>SUM(B18:B20)</f>
        <v>47</v>
      </c>
      <c r="C21" s="1"/>
      <c r="D21" s="2">
        <f>SUM(D18:D20)</f>
        <v>24</v>
      </c>
      <c r="E21" s="1"/>
      <c r="G21" s="17">
        <v>3</v>
      </c>
      <c r="H21" s="18" t="s">
        <v>30</v>
      </c>
      <c r="I21" s="84" t="s">
        <v>0</v>
      </c>
      <c r="J21" s="85" t="s">
        <v>57</v>
      </c>
      <c r="K21" s="16">
        <v>1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 x14ac:dyDescent="0.3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57</v>
      </c>
      <c r="K22" s="16">
        <v>1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 x14ac:dyDescent="0.3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57</v>
      </c>
      <c r="K23" s="16">
        <v>1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 x14ac:dyDescent="0.3">
      <c r="A24" s="24" t="s">
        <v>57</v>
      </c>
      <c r="B24" s="25">
        <f t="shared" ref="B24:B45" si="3">COUNTIF($J$19:$J$193,A24)</f>
        <v>14</v>
      </c>
      <c r="C24" s="26">
        <f>IFERROR(B24/$B$46,"-")</f>
        <v>0.2978723404255319</v>
      </c>
      <c r="D24" s="27">
        <f t="shared" ref="D24:D45" si="4">SUMIF($J$19:$J$193,A24,$K$19:$K$193)</f>
        <v>11</v>
      </c>
      <c r="E24" s="28">
        <f>IFERROR(D24/$D$46,"-")</f>
        <v>0.45833333333333331</v>
      </c>
      <c r="G24" s="17">
        <v>6</v>
      </c>
      <c r="H24" s="18" t="s">
        <v>33</v>
      </c>
      <c r="I24" s="84" t="s">
        <v>0</v>
      </c>
      <c r="J24" s="85" t="s">
        <v>57</v>
      </c>
      <c r="K24" s="16">
        <v>1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 x14ac:dyDescent="0.3">
      <c r="A25" s="29" t="s">
        <v>58</v>
      </c>
      <c r="B25" s="30">
        <f t="shared" si="3"/>
        <v>11</v>
      </c>
      <c r="C25" s="31">
        <f>IFERROR(B25/$B$46,"-")</f>
        <v>0.23404255319148937</v>
      </c>
      <c r="D25" s="32">
        <f t="shared" si="4"/>
        <v>5</v>
      </c>
      <c r="E25" s="33">
        <f>IFERROR(D25/$D$46,"-")</f>
        <v>0.20833333333333334</v>
      </c>
      <c r="G25" s="17">
        <v>7</v>
      </c>
      <c r="H25" s="18" t="s">
        <v>34</v>
      </c>
      <c r="I25" s="84" t="s">
        <v>0</v>
      </c>
      <c r="J25" s="85" t="s">
        <v>57</v>
      </c>
      <c r="K25" s="16">
        <v>1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 x14ac:dyDescent="0.3">
      <c r="A26" s="29" t="s">
        <v>59</v>
      </c>
      <c r="B26" s="30">
        <f t="shared" si="3"/>
        <v>8</v>
      </c>
      <c r="C26" s="31">
        <f t="shared" ref="C26:C45" si="6">IFERROR(B26/$B$46,"-")</f>
        <v>0.1702127659574468</v>
      </c>
      <c r="D26" s="32">
        <f t="shared" si="4"/>
        <v>2</v>
      </c>
      <c r="E26" s="33">
        <f>IFERROR(D26/$D$46,"-")</f>
        <v>8.3333333333333329E-2</v>
      </c>
      <c r="G26" s="17">
        <v>8</v>
      </c>
      <c r="H26" s="18" t="s">
        <v>76</v>
      </c>
      <c r="I26" s="84" t="s">
        <v>0</v>
      </c>
      <c r="J26" s="85" t="s">
        <v>57</v>
      </c>
      <c r="K26" s="16">
        <v>1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 x14ac:dyDescent="0.3">
      <c r="A27" s="29" t="s">
        <v>60</v>
      </c>
      <c r="B27" s="30">
        <f t="shared" si="3"/>
        <v>8</v>
      </c>
      <c r="C27" s="31">
        <f t="shared" si="6"/>
        <v>0.1702127659574468</v>
      </c>
      <c r="D27" s="32">
        <f t="shared" si="4"/>
        <v>4</v>
      </c>
      <c r="E27" s="33">
        <f t="shared" ref="E27:E45" si="7">IFERROR(D27/$D$46,"-")</f>
        <v>0.16666666666666666</v>
      </c>
      <c r="G27" s="17">
        <v>9</v>
      </c>
      <c r="H27" s="18" t="s">
        <v>35</v>
      </c>
      <c r="I27" s="84" t="s">
        <v>0</v>
      </c>
      <c r="J27" s="85" t="s">
        <v>57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 x14ac:dyDescent="0.3">
      <c r="A28" s="29" t="s">
        <v>70</v>
      </c>
      <c r="B28" s="30">
        <f t="shared" si="3"/>
        <v>6</v>
      </c>
      <c r="C28" s="31">
        <f t="shared" si="6"/>
        <v>0.1276595744680851</v>
      </c>
      <c r="D28" s="32">
        <f t="shared" si="4"/>
        <v>2</v>
      </c>
      <c r="E28" s="33">
        <f t="shared" si="7"/>
        <v>8.3333333333333329E-2</v>
      </c>
      <c r="G28" s="17">
        <v>10</v>
      </c>
      <c r="H28" s="18" t="s">
        <v>36</v>
      </c>
      <c r="I28" s="84" t="s">
        <v>0</v>
      </c>
      <c r="J28" s="85" t="s">
        <v>57</v>
      </c>
      <c r="K28" s="16">
        <v>1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 x14ac:dyDescent="0.3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57</v>
      </c>
      <c r="K29" s="16">
        <v>1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 x14ac:dyDescent="0.3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57</v>
      </c>
      <c r="K30" s="16">
        <v>1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 x14ac:dyDescent="0.3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57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 x14ac:dyDescent="0.3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57</v>
      </c>
      <c r="K32" s="16">
        <v>0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 x14ac:dyDescent="0.3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59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 x14ac:dyDescent="0.3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59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 x14ac:dyDescent="0.3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67</v>
      </c>
      <c r="I35" s="18" t="s">
        <v>14</v>
      </c>
      <c r="J35" s="18" t="s">
        <v>60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 x14ac:dyDescent="0.3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59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 x14ac:dyDescent="0.3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70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 x14ac:dyDescent="0.3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58</v>
      </c>
      <c r="K38" s="16">
        <v>1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 x14ac:dyDescent="0.3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59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 x14ac:dyDescent="0.3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58</v>
      </c>
      <c r="K40" s="16">
        <v>1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 x14ac:dyDescent="0.3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60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 x14ac:dyDescent="0.3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59</v>
      </c>
      <c r="K42" s="16">
        <v>0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 x14ac:dyDescent="0.3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70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 x14ac:dyDescent="0.3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51</v>
      </c>
      <c r="I44" s="18" t="s">
        <v>13</v>
      </c>
      <c r="J44" s="18" t="s">
        <v>59</v>
      </c>
      <c r="K44" s="16">
        <v>1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 x14ac:dyDescent="0.3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52</v>
      </c>
      <c r="I45" s="18" t="s">
        <v>13</v>
      </c>
      <c r="J45" s="18" t="s">
        <v>70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 x14ac:dyDescent="0.3">
      <c r="A46" s="39" t="s">
        <v>4</v>
      </c>
      <c r="B46" s="40">
        <f>SUM(B24:B45)</f>
        <v>47</v>
      </c>
      <c r="D46" s="2">
        <f>SUM(D24:D45)</f>
        <v>24</v>
      </c>
      <c r="G46" s="17">
        <v>28</v>
      </c>
      <c r="H46" s="18" t="s">
        <v>53</v>
      </c>
      <c r="I46" s="18" t="s">
        <v>13</v>
      </c>
      <c r="J46" s="18" t="s">
        <v>58</v>
      </c>
      <c r="K46" s="16">
        <v>1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 x14ac:dyDescent="0.3">
      <c r="G47" s="17">
        <v>29</v>
      </c>
      <c r="H47" s="18" t="s">
        <v>54</v>
      </c>
      <c r="I47" s="18" t="s">
        <v>13</v>
      </c>
      <c r="J47" s="18" t="s">
        <v>58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 x14ac:dyDescent="0.3">
      <c r="G48" s="17">
        <v>30</v>
      </c>
      <c r="H48" s="18" t="s">
        <v>55</v>
      </c>
      <c r="I48" s="18" t="s">
        <v>13</v>
      </c>
      <c r="J48" s="18" t="s">
        <v>58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 x14ac:dyDescent="0.3">
      <c r="A49" s="2"/>
      <c r="G49" s="17">
        <v>31</v>
      </c>
      <c r="H49" s="18" t="s">
        <v>56</v>
      </c>
      <c r="I49" s="18" t="s">
        <v>14</v>
      </c>
      <c r="J49" s="18" t="s">
        <v>60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 x14ac:dyDescent="0.3">
      <c r="A50" s="2"/>
      <c r="G50" s="17">
        <v>32</v>
      </c>
      <c r="H50" s="18" t="s">
        <v>61</v>
      </c>
      <c r="I50" s="18" t="s">
        <v>14</v>
      </c>
      <c r="J50" s="18" t="s">
        <v>60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 x14ac:dyDescent="0.3">
      <c r="A51" s="2"/>
      <c r="G51" s="17">
        <v>33</v>
      </c>
      <c r="H51" s="18" t="s">
        <v>62</v>
      </c>
      <c r="I51" s="18" t="s">
        <v>14</v>
      </c>
      <c r="J51" s="18" t="s">
        <v>60</v>
      </c>
      <c r="K51" s="16">
        <v>1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 x14ac:dyDescent="0.3">
      <c r="A52" s="2"/>
      <c r="G52" s="17">
        <v>34</v>
      </c>
      <c r="H52" s="18" t="s">
        <v>63</v>
      </c>
      <c r="I52" s="18" t="s">
        <v>13</v>
      </c>
      <c r="J52" s="18" t="s">
        <v>58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 x14ac:dyDescent="0.3">
      <c r="A53" s="2"/>
      <c r="G53" s="17">
        <v>35</v>
      </c>
      <c r="H53" s="18" t="s">
        <v>64</v>
      </c>
      <c r="I53" s="18" t="s">
        <v>13</v>
      </c>
      <c r="J53" s="18" t="s">
        <v>70</v>
      </c>
      <c r="K53" s="16">
        <v>1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 x14ac:dyDescent="0.3">
      <c r="A54" s="2"/>
      <c r="G54" s="17">
        <v>36</v>
      </c>
      <c r="H54" s="18" t="s">
        <v>71</v>
      </c>
      <c r="I54" s="18" t="s">
        <v>13</v>
      </c>
      <c r="J54" s="18" t="s">
        <v>58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 x14ac:dyDescent="0.3">
      <c r="A55" s="2"/>
      <c r="G55" s="17">
        <v>37</v>
      </c>
      <c r="H55" s="18" t="s">
        <v>65</v>
      </c>
      <c r="I55" s="18" t="s">
        <v>13</v>
      </c>
      <c r="J55" s="18" t="s">
        <v>58</v>
      </c>
      <c r="K55" s="16">
        <v>0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 x14ac:dyDescent="0.3">
      <c r="A56" s="2"/>
      <c r="G56" s="17">
        <v>38</v>
      </c>
      <c r="H56" s="18" t="s">
        <v>69</v>
      </c>
      <c r="I56" s="18" t="s">
        <v>13</v>
      </c>
      <c r="J56" s="18" t="s">
        <v>58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 x14ac:dyDescent="0.3">
      <c r="A57" s="2"/>
      <c r="G57" s="17">
        <v>39</v>
      </c>
      <c r="H57" s="18" t="s">
        <v>68</v>
      </c>
      <c r="I57" s="18" t="s">
        <v>0</v>
      </c>
      <c r="J57" s="18" t="s">
        <v>60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 x14ac:dyDescent="0.3">
      <c r="A58" s="2"/>
      <c r="G58" s="17">
        <v>40</v>
      </c>
      <c r="H58" s="18" t="s">
        <v>66</v>
      </c>
      <c r="I58" s="18" t="s">
        <v>13</v>
      </c>
      <c r="J58" s="18" t="s">
        <v>70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 x14ac:dyDescent="0.3">
      <c r="A59" s="2"/>
      <c r="G59" s="17">
        <v>41</v>
      </c>
      <c r="H59" s="18" t="s">
        <v>73</v>
      </c>
      <c r="I59" s="18" t="s">
        <v>13</v>
      </c>
      <c r="J59" s="18" t="s">
        <v>59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 x14ac:dyDescent="0.3">
      <c r="A60" s="2"/>
      <c r="G60" s="17">
        <v>42</v>
      </c>
      <c r="H60" s="18" t="s">
        <v>72</v>
      </c>
      <c r="I60" s="18" t="s">
        <v>13</v>
      </c>
      <c r="J60" s="18" t="s">
        <v>58</v>
      </c>
      <c r="K60" s="16">
        <v>1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 x14ac:dyDescent="0.3">
      <c r="A61" s="2"/>
      <c r="G61" s="17">
        <v>43</v>
      </c>
      <c r="H61" s="18" t="s">
        <v>74</v>
      </c>
      <c r="I61" s="18" t="s">
        <v>13</v>
      </c>
      <c r="J61" s="18" t="s">
        <v>59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 x14ac:dyDescent="0.3">
      <c r="A62" s="2"/>
      <c r="G62" s="17">
        <v>44</v>
      </c>
      <c r="H62" s="18" t="s">
        <v>75</v>
      </c>
      <c r="I62" s="18" t="s">
        <v>13</v>
      </c>
      <c r="J62" s="18" t="s">
        <v>70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 ht="15.75" thickBot="1" x14ac:dyDescent="0.3">
      <c r="A63" s="2"/>
      <c r="G63" s="17">
        <v>45</v>
      </c>
      <c r="H63" s="18" t="s">
        <v>77</v>
      </c>
      <c r="I63" s="18" t="s">
        <v>13</v>
      </c>
      <c r="J63" s="18" t="s">
        <v>58</v>
      </c>
      <c r="K63" s="16">
        <v>1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 ht="15.75" thickBot="1" x14ac:dyDescent="0.3">
      <c r="A64" s="2"/>
      <c r="G64" s="17">
        <v>46</v>
      </c>
      <c r="H64" s="18" t="s">
        <v>78</v>
      </c>
      <c r="I64" s="18" t="s">
        <v>14</v>
      </c>
      <c r="J64" s="18" t="s">
        <v>60</v>
      </c>
      <c r="K64" s="16">
        <v>1</v>
      </c>
      <c r="L64" s="2" t="str">
        <f t="shared" si="1"/>
        <v>Soukromý - neziskovýNeziskové organizace</v>
      </c>
      <c r="N64" s="21" t="str">
        <f t="shared" si="2"/>
        <v>Neziskové organizace</v>
      </c>
    </row>
    <row r="65" spans="1:14" x14ac:dyDescent="0.25">
      <c r="A65" s="2"/>
      <c r="G65" s="17">
        <v>47</v>
      </c>
      <c r="H65" s="18" t="s">
        <v>79</v>
      </c>
      <c r="I65" s="18" t="s">
        <v>14</v>
      </c>
      <c r="J65" s="18" t="s">
        <v>60</v>
      </c>
      <c r="K65" s="16">
        <v>1</v>
      </c>
      <c r="L65" s="2" t="str">
        <f t="shared" si="1"/>
        <v>Soukromý - neziskovýNeziskové organizace</v>
      </c>
      <c r="N65" s="21" t="str">
        <f t="shared" si="2"/>
        <v>Neziskové organizace</v>
      </c>
    </row>
    <row r="66" spans="1:14" x14ac:dyDescent="0.25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 x14ac:dyDescent="0.25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 x14ac:dyDescent="0.25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 x14ac:dyDescent="0.25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 x14ac:dyDescent="0.25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 x14ac:dyDescent="0.25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 x14ac:dyDescent="0.25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 x14ac:dyDescent="0.25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 x14ac:dyDescent="0.25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 x14ac:dyDescent="0.25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 x14ac:dyDescent="0.25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 x14ac:dyDescent="0.25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 x14ac:dyDescent="0.25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 x14ac:dyDescent="0.25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 x14ac:dyDescent="0.25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 x14ac:dyDescent="0.25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 x14ac:dyDescent="0.25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 x14ac:dyDescent="0.25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 x14ac:dyDescent="0.25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25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 x14ac:dyDescent="0.25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 x14ac:dyDescent="0.25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 x14ac:dyDescent="0.25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 x14ac:dyDescent="0.25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 x14ac:dyDescent="0.25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 x14ac:dyDescent="0.25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 x14ac:dyDescent="0.25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 x14ac:dyDescent="0.25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 x14ac:dyDescent="0.25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 x14ac:dyDescent="0.25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 x14ac:dyDescent="0.25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 x14ac:dyDescent="0.25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 x14ac:dyDescent="0.25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 x14ac:dyDescent="0.25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 x14ac:dyDescent="0.25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 x14ac:dyDescent="0.25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 x14ac:dyDescent="0.25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 x14ac:dyDescent="0.25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 x14ac:dyDescent="0.25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 x14ac:dyDescent="0.25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 x14ac:dyDescent="0.25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 x14ac:dyDescent="0.25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 x14ac:dyDescent="0.25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 x14ac:dyDescent="0.25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 x14ac:dyDescent="0.25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 x14ac:dyDescent="0.25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 x14ac:dyDescent="0.25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 x14ac:dyDescent="0.25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 x14ac:dyDescent="0.25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 x14ac:dyDescent="0.25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 x14ac:dyDescent="0.25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 x14ac:dyDescent="0.25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 x14ac:dyDescent="0.25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 x14ac:dyDescent="0.25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 x14ac:dyDescent="0.25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 x14ac:dyDescent="0.25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 x14ac:dyDescent="0.25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 x14ac:dyDescent="0.25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 x14ac:dyDescent="0.25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 x14ac:dyDescent="0.25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 x14ac:dyDescent="0.25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 x14ac:dyDescent="0.25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 x14ac:dyDescent="0.25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 x14ac:dyDescent="0.25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 x14ac:dyDescent="0.25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 x14ac:dyDescent="0.25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 x14ac:dyDescent="0.25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 x14ac:dyDescent="0.25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 x14ac:dyDescent="0.25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 x14ac:dyDescent="0.25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 x14ac:dyDescent="0.25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 x14ac:dyDescent="0.25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 x14ac:dyDescent="0.25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 x14ac:dyDescent="0.25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 x14ac:dyDescent="0.25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 x14ac:dyDescent="0.25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 x14ac:dyDescent="0.25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 x14ac:dyDescent="0.25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 x14ac:dyDescent="0.25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 x14ac:dyDescent="0.25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 x14ac:dyDescent="0.25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 x14ac:dyDescent="0.25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 x14ac:dyDescent="0.25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25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 x14ac:dyDescent="0.25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 x14ac:dyDescent="0.25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 x14ac:dyDescent="0.25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 x14ac:dyDescent="0.25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 x14ac:dyDescent="0.25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 x14ac:dyDescent="0.25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 x14ac:dyDescent="0.25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 x14ac:dyDescent="0.25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 x14ac:dyDescent="0.25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 x14ac:dyDescent="0.25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 x14ac:dyDescent="0.25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 x14ac:dyDescent="0.25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 x14ac:dyDescent="0.25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 x14ac:dyDescent="0.25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 x14ac:dyDescent="0.25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 x14ac:dyDescent="0.25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 x14ac:dyDescent="0.25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 x14ac:dyDescent="0.25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 x14ac:dyDescent="0.25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 x14ac:dyDescent="0.25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 x14ac:dyDescent="0.25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 x14ac:dyDescent="0.25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 x14ac:dyDescent="0.25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 x14ac:dyDescent="0.25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 x14ac:dyDescent="0.25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 x14ac:dyDescent="0.25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 x14ac:dyDescent="0.25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 x14ac:dyDescent="0.25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 x14ac:dyDescent="0.25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 x14ac:dyDescent="0.25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 x14ac:dyDescent="0.25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 x14ac:dyDescent="0.25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 x14ac:dyDescent="0.25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 x14ac:dyDescent="0.25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 x14ac:dyDescent="0.25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 x14ac:dyDescent="0.25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 x14ac:dyDescent="0.25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 x14ac:dyDescent="0.25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 x14ac:dyDescent="0.25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 x14ac:dyDescent="0.25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 x14ac:dyDescent="0.25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 x14ac:dyDescent="0.25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 x14ac:dyDescent="0.25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 x14ac:dyDescent="0.3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 x14ac:dyDescent="0.25">
      <c r="N194" s="2">
        <f>SUM(N19:N193)</f>
        <v>128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 xr:uid="{00000000-0002-0000-0000-000000000000}">
      <formula1>$A$17:$A$20</formula1>
    </dataValidation>
    <dataValidation type="list" allowBlank="1" showInputMessage="1" showErrorMessage="1" sqref="J19:J193" xr:uid="{00000000-0002-0000-0000-000001000000}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R39"/>
  <sheetViews>
    <sheetView topLeftCell="A10" workbookViewId="0">
      <selection activeCell="Q12" sqref="Q12:R13"/>
    </sheetView>
  </sheetViews>
  <sheetFormatPr defaultColWidth="9.140625" defaultRowHeight="15" x14ac:dyDescent="0.2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 x14ac:dyDescent="0.3"/>
    <row r="8" spans="2:18" ht="45.75" thickBot="1" x14ac:dyDescent="0.3">
      <c r="B8" s="3" t="s">
        <v>25</v>
      </c>
      <c r="C8" s="44"/>
    </row>
    <row r="9" spans="2:18" ht="15.75" thickBot="1" x14ac:dyDescent="0.3">
      <c r="B9" s="58">
        <f>COUNTIF('Partneři MAS'!B24:B45,"&gt;0")</f>
        <v>5</v>
      </c>
      <c r="C9" s="44"/>
    </row>
    <row r="11" spans="2:18" ht="15.75" thickBot="1" x14ac:dyDescent="0.3"/>
    <row r="12" spans="2:18" ht="75.75" thickBot="1" x14ac:dyDescent="0.3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 x14ac:dyDescent="0.3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11</v>
      </c>
      <c r="E13" s="73">
        <f>SUMIF('Partneři MAS'!$L$19:$L$193,'Partneři MAS'!M24,'Partneři MAS'!$K$19:$K$193)</f>
        <v>11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0.45833333333333331</v>
      </c>
      <c r="J13" s="47"/>
      <c r="K13" s="48">
        <f>IFERROR(IF(VALUE(TRIM(CLEAN(C13)))&gt;0,100/(100*$B$9),0),"")</f>
        <v>0.2</v>
      </c>
      <c r="L13" s="49">
        <f>IFERROR($C$35*K13,"")</f>
        <v>9.4</v>
      </c>
      <c r="M13" s="50">
        <f t="shared" ref="M13:M35" si="0">IFERROR(L13/C13,"")</f>
        <v>0.67142857142857149</v>
      </c>
      <c r="N13" s="49">
        <f t="shared" ref="N13:N34" si="1">IFERROR(M13*F13,"")</f>
        <v>9.4</v>
      </c>
      <c r="O13" s="51">
        <f t="shared" ref="O13:O34" si="2">IFERROR(M13*H13,"")</f>
        <v>0</v>
      </c>
      <c r="Q13" s="116"/>
      <c r="R13" s="117"/>
    </row>
    <row r="14" spans="2:18" x14ac:dyDescent="0.25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5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5</v>
      </c>
      <c r="H14" s="65">
        <f>C14-F14</f>
        <v>11</v>
      </c>
      <c r="I14" s="88">
        <f>'Partneři MAS'!E25</f>
        <v>0.20833333333333334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9.4</v>
      </c>
      <c r="M14" s="50">
        <f t="shared" si="0"/>
        <v>0.85454545454545461</v>
      </c>
      <c r="N14" s="49">
        <f t="shared" si="1"/>
        <v>0</v>
      </c>
      <c r="O14" s="51">
        <f t="shared" si="2"/>
        <v>9.4</v>
      </c>
    </row>
    <row r="15" spans="2:18" x14ac:dyDescent="0.25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2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2</v>
      </c>
      <c r="H15" s="65">
        <f t="shared" ref="H15:H34" si="6">C15-F15</f>
        <v>8</v>
      </c>
      <c r="I15" s="88">
        <f>'Partneři MAS'!E26</f>
        <v>8.3333333333333329E-2</v>
      </c>
      <c r="J15" s="47"/>
      <c r="K15" s="48">
        <f t="shared" si="3"/>
        <v>0.2</v>
      </c>
      <c r="L15" s="49">
        <f t="shared" si="4"/>
        <v>9.4</v>
      </c>
      <c r="M15" s="50">
        <f t="shared" si="0"/>
        <v>1.175</v>
      </c>
      <c r="N15" s="49">
        <f t="shared" si="1"/>
        <v>0</v>
      </c>
      <c r="O15" s="51">
        <f t="shared" si="2"/>
        <v>9.4</v>
      </c>
    </row>
    <row r="16" spans="2:18" x14ac:dyDescent="0.25">
      <c r="B16" s="69" t="str">
        <f>IF('Partneři MAS'!A27=0,"",'Partneři MAS'!A27)</f>
        <v>Neziskové organizace</v>
      </c>
      <c r="C16" s="59">
        <f>'Partneři MAS'!B27</f>
        <v>8</v>
      </c>
      <c r="D16" s="59">
        <f>IF('Partneři MAS'!A27=0,0,SUMIF('Partneři MAS'!$J$19:$J$193,'Možnost přepočtu'!B16,'Partneři MAS'!$K$19:$K$193))</f>
        <v>4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4</v>
      </c>
      <c r="H16" s="65">
        <f t="shared" si="6"/>
        <v>7</v>
      </c>
      <c r="I16" s="88">
        <f>'Partneři MAS'!E27</f>
        <v>0.16666666666666666</v>
      </c>
      <c r="J16" s="47"/>
      <c r="K16" s="48">
        <f t="shared" si="3"/>
        <v>0.2</v>
      </c>
      <c r="L16" s="49">
        <f t="shared" si="4"/>
        <v>9.4</v>
      </c>
      <c r="M16" s="50">
        <f t="shared" si="0"/>
        <v>1.175</v>
      </c>
      <c r="N16" s="49">
        <f t="shared" si="1"/>
        <v>1.175</v>
      </c>
      <c r="O16" s="51">
        <f t="shared" si="2"/>
        <v>8.2249999999999996</v>
      </c>
    </row>
    <row r="17" spans="2:15" x14ac:dyDescent="0.2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2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2</v>
      </c>
      <c r="H17" s="65">
        <f t="shared" si="6"/>
        <v>6</v>
      </c>
      <c r="I17" s="88">
        <f>'Partneři MAS'!E28</f>
        <v>8.3333333333333329E-2</v>
      </c>
      <c r="J17" s="47"/>
      <c r="K17" s="48">
        <f t="shared" si="3"/>
        <v>0.2</v>
      </c>
      <c r="L17" s="49">
        <f t="shared" si="4"/>
        <v>9.4</v>
      </c>
      <c r="M17" s="50">
        <f t="shared" si="0"/>
        <v>1.5666666666666667</v>
      </c>
      <c r="N17" s="49">
        <f t="shared" si="1"/>
        <v>0</v>
      </c>
      <c r="O17" s="51">
        <f t="shared" si="2"/>
        <v>9.4</v>
      </c>
    </row>
    <row r="18" spans="2:15" x14ac:dyDescent="0.2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 x14ac:dyDescent="0.2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 x14ac:dyDescent="0.2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2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2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2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2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2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2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2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2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2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2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2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2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2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 x14ac:dyDescent="0.3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 x14ac:dyDescent="0.3">
      <c r="B35" s="60" t="s">
        <v>4</v>
      </c>
      <c r="C35" s="61">
        <f>SUM(C13:C34)</f>
        <v>47</v>
      </c>
      <c r="D35" s="62">
        <f>SUM(D13:D34)</f>
        <v>24</v>
      </c>
      <c r="E35" s="63">
        <f>IFERROR(SUM(E13:E34)/$D$35,0)</f>
        <v>0.45833333333333331</v>
      </c>
      <c r="F35" s="66">
        <f>SUM(F13:F34)</f>
        <v>15</v>
      </c>
      <c r="G35" s="64">
        <f>IFERROR(SUM(G13:G34)/$D$35,0)</f>
        <v>0.54166666666666663</v>
      </c>
      <c r="H35" s="67">
        <f>SUM(H13:H34)</f>
        <v>32</v>
      </c>
      <c r="L35" s="21">
        <f>SUM(L13:L34)</f>
        <v>47</v>
      </c>
      <c r="M35" s="2">
        <f t="shared" si="0"/>
        <v>1</v>
      </c>
      <c r="N35" s="76">
        <f>IFERROR(SUM(N13:N34)/$L$35,0)</f>
        <v>0.22500000000000003</v>
      </c>
      <c r="O35" s="76">
        <f>IFERROR(SUM(O13:O34)/$L$35,0)</f>
        <v>0.77499999999999991</v>
      </c>
    </row>
    <row r="36" spans="2:15" x14ac:dyDescent="0.2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2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25">
      <c r="I38" s="1"/>
      <c r="J38" s="54"/>
      <c r="K38" s="54"/>
      <c r="L38" s="54"/>
      <c r="M38" s="54"/>
    </row>
    <row r="39" spans="2:15" x14ac:dyDescent="0.2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A10" sqref="A10"/>
    </sheetView>
  </sheetViews>
  <sheetFormatPr defaultRowHeight="15" x14ac:dyDescent="0.2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Petr Pecha</cp:lastModifiedBy>
  <cp:lastPrinted>2018-06-25T05:41:32Z</cp:lastPrinted>
  <dcterms:created xsi:type="dcterms:W3CDTF">2014-05-06T08:09:53Z</dcterms:created>
  <dcterms:modified xsi:type="dcterms:W3CDTF">2021-06-29T06:44:57Z</dcterms:modified>
</cp:coreProperties>
</file>