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760"/>
  </bookViews>
  <sheets>
    <sheet name="Partneři MAS" sheetId="1" r:id="rId1"/>
    <sheet name="Možnost přepočtu" sheetId="3" r:id="rId2"/>
    <sheet name="Grafy" sheetId="2" r:id="rId3"/>
  </sheets>
  <calcPr calcId="145621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<sst xmlns="http://schemas.openxmlformats.org/spreadsheetml/2006/main" count="172" uniqueCount="78">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</sst>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0.48148148148148145</c:v>
                </c:pt>
                <c:pt idx="1">
                  <c:v>0.29629629629629628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3.7037037037037035E-2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0.48148148148148145</c:v>
                </c:pt>
                <c:pt idx="1">
                  <c:v>7.407407407407407E-2</c:v>
                </c:pt>
                <c:pt idx="2">
                  <c:v>0.44444444444444442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4"/>
  <sheetViews>
    <sheetView showGridLines="0" tabSelected="1" topLeftCell="A19" workbookViewId="0">
      <selection activeCell="Q46" sqref="Q46"/>
    </sheetView>
  </sheetViews>
  <sheetFormatPr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15</v>
      </c>
      <c r="C18" s="8">
        <f>IFERROR(B18/$B$21,"-")</f>
        <v>0.33333333333333331</v>
      </c>
      <c r="D18" s="7">
        <f>SUMIF($I$19:$I$193,A18,$K$19:$K$193)</f>
        <v>13</v>
      </c>
      <c r="E18" s="9">
        <f>IFERROR(D18/$D$21,"-")</f>
        <v>0.48148148148148145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5</v>
      </c>
      <c r="C19" s="8">
        <f t="shared" ref="C19:C20" si="0">IFERROR(B19/$B$21,"-")</f>
        <v>0.1111111111111111</v>
      </c>
      <c r="D19" s="7">
        <f>SUMIF($I$19:$I$193,A19,$K$19:$K$193)</f>
        <v>2</v>
      </c>
      <c r="E19" s="14">
        <f>IFERROR(D19/$D$21,"-")</f>
        <v>7.407407407407407E-2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 x14ac:dyDescent="0.3">
      <c r="A20" s="13" t="s">
        <v>13</v>
      </c>
      <c r="B20" s="13">
        <f>COUNTIF(I19:I193,A20)</f>
        <v>25</v>
      </c>
      <c r="C20" s="8">
        <f t="shared" si="0"/>
        <v>0.55555555555555558</v>
      </c>
      <c r="D20" s="13">
        <f>SUMIF($I$19:$I$193,A20,$K$19:$K$193)</f>
        <v>12</v>
      </c>
      <c r="E20" s="14">
        <f>IFERROR(D20/$D$21,"-")</f>
        <v>0.44444444444444442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1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 x14ac:dyDescent="0.3">
      <c r="A21" s="20" t="s">
        <v>4</v>
      </c>
      <c r="B21" s="2">
        <f>SUM(B18:B20)</f>
        <v>45</v>
      </c>
      <c r="C21" s="1"/>
      <c r="D21" s="2">
        <f>SUM(D18:D20)</f>
        <v>27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 x14ac:dyDescent="0.3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 x14ac:dyDescent="0.3">
      <c r="A24" s="24" t="s">
        <v>57</v>
      </c>
      <c r="B24" s="25">
        <f t="shared" ref="B24:B45" si="3">COUNTIF($J$19:$J$193,A24)</f>
        <v>14</v>
      </c>
      <c r="C24" s="26">
        <f>IFERROR(B24/$B$46,"-")</f>
        <v>0.31111111111111112</v>
      </c>
      <c r="D24" s="27">
        <f t="shared" ref="D24:D45" si="4">SUMIF($J$19:$J$193,A24,$K$19:$K$193)</f>
        <v>13</v>
      </c>
      <c r="E24" s="28">
        <f>IFERROR(D24/$D$46,"-")</f>
        <v>0.48148148148148145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 x14ac:dyDescent="0.3">
      <c r="A25" s="29" t="s">
        <v>58</v>
      </c>
      <c r="B25" s="30">
        <f t="shared" si="3"/>
        <v>11</v>
      </c>
      <c r="C25" s="31">
        <f>IFERROR(B25/$B$46,"-")</f>
        <v>0.24444444444444444</v>
      </c>
      <c r="D25" s="32">
        <f t="shared" si="4"/>
        <v>8</v>
      </c>
      <c r="E25" s="33">
        <f>IFERROR(D25/$D$46,"-")</f>
        <v>0.29629629629629628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 x14ac:dyDescent="0.3">
      <c r="A26" s="29" t="s">
        <v>59</v>
      </c>
      <c r="B26" s="30">
        <f t="shared" si="3"/>
        <v>8</v>
      </c>
      <c r="C26" s="31">
        <f t="shared" ref="C26:C45" si="6">IFERROR(B26/$B$46,"-")</f>
        <v>0.17777777777777778</v>
      </c>
      <c r="D26" s="32">
        <f t="shared" si="4"/>
        <v>3</v>
      </c>
      <c r="E26" s="33">
        <f>IFERROR(D26/$D$46,"-")</f>
        <v>0.1111111111111111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 x14ac:dyDescent="0.3">
      <c r="A27" s="29" t="s">
        <v>60</v>
      </c>
      <c r="B27" s="30">
        <f t="shared" si="3"/>
        <v>6</v>
      </c>
      <c r="C27" s="31">
        <f t="shared" si="6"/>
        <v>0.13333333333333333</v>
      </c>
      <c r="D27" s="32">
        <f t="shared" si="4"/>
        <v>2</v>
      </c>
      <c r="E27" s="33">
        <f t="shared" ref="E27:E45" si="7">IFERROR(D27/$D$46,"-")</f>
        <v>7.407407407407407E-2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 x14ac:dyDescent="0.3">
      <c r="A28" s="29" t="s">
        <v>70</v>
      </c>
      <c r="B28" s="30">
        <f t="shared" si="3"/>
        <v>6</v>
      </c>
      <c r="C28" s="31">
        <f t="shared" si="6"/>
        <v>0.13333333333333333</v>
      </c>
      <c r="D28" s="32">
        <f t="shared" si="4"/>
        <v>1</v>
      </c>
      <c r="E28" s="33">
        <f t="shared" si="7"/>
        <v>3.7037037037037035E-2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 x14ac:dyDescent="0.3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1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 x14ac:dyDescent="0.3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 x14ac:dyDescent="0.3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 x14ac:dyDescent="0.3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 x14ac:dyDescent="0.3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 x14ac:dyDescent="0.3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 x14ac:dyDescent="0.3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 x14ac:dyDescent="0.3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 x14ac:dyDescent="0.3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 x14ac:dyDescent="0.3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 x14ac:dyDescent="0.3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 x14ac:dyDescent="0.3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 x14ac:dyDescent="0.3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 x14ac:dyDescent="0.3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1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 x14ac:dyDescent="0.3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 x14ac:dyDescent="0.3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 x14ac:dyDescent="0.3">
      <c r="A46" s="39" t="s">
        <v>4</v>
      </c>
      <c r="B46" s="40">
        <f>SUM(B24:B45)</f>
        <v>45</v>
      </c>
      <c r="D46" s="2">
        <f>SUM(D24:D45)</f>
        <v>27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 x14ac:dyDescent="0.3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 x14ac:dyDescent="0.3">
      <c r="G48" s="17">
        <v>30</v>
      </c>
      <c r="H48" s="18" t="s">
        <v>55</v>
      </c>
      <c r="I48" s="18" t="s">
        <v>13</v>
      </c>
      <c r="J48" s="18" t="s">
        <v>58</v>
      </c>
      <c r="K48" s="16">
        <v>1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 x14ac:dyDescent="0.3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 x14ac:dyDescent="0.3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 x14ac:dyDescent="0.3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 x14ac:dyDescent="0.3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1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 x14ac:dyDescent="0.3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0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1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 x14ac:dyDescent="0.3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0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 x14ac:dyDescent="0.3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 x14ac:dyDescent="0.3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 x14ac:dyDescent="0.3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 x14ac:dyDescent="0.3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 x14ac:dyDescent="0.3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 x14ac:dyDescent="0.3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 x14ac:dyDescent="0.3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x14ac:dyDescent="0.25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1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x14ac:dyDescent="0.25">
      <c r="A64" s="2"/>
      <c r="G64" s="17">
        <v>46</v>
      </c>
      <c r="H64" s="18"/>
      <c r="I64" s="18"/>
      <c r="J64" s="18"/>
      <c r="K64" s="19">
        <v>1</v>
      </c>
      <c r="L64" s="2" t="str">
        <f t="shared" si="1"/>
        <v/>
      </c>
      <c r="N64" s="21">
        <f t="shared" si="2"/>
        <v>1</v>
      </c>
    </row>
    <row r="65" spans="1:14" x14ac:dyDescent="0.25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 x14ac:dyDescent="0.25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25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25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25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25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25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25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25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25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25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25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25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25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25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25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25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130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39"/>
  <sheetViews>
    <sheetView topLeftCell="A6" workbookViewId="0">
      <selection activeCell="Q12" sqref="Q12:R13"/>
    </sheetView>
  </sheetViews>
  <sheetFormatPr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5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13</v>
      </c>
      <c r="E13" s="73">
        <f>SUMIF('Partneři MAS'!$L$19:$L$193,'Partneři MAS'!M24,'Partneři MAS'!$K$19:$K$193)</f>
        <v>13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0.48148148148148145</v>
      </c>
      <c r="J13" s="47"/>
      <c r="K13" s="48">
        <f>IFERROR(IF(VALUE(TRIM(CLEAN(C13)))&gt;0,100/(100*$B$9),0),"")</f>
        <v>0.2</v>
      </c>
      <c r="L13" s="49">
        <f>IFERROR($C$35*K13,"")</f>
        <v>9</v>
      </c>
      <c r="M13" s="50">
        <f t="shared" ref="M13:M35" si="0">IFERROR(L13/C13,"")</f>
        <v>0.6428571428571429</v>
      </c>
      <c r="N13" s="49">
        <f t="shared" ref="N13:N34" si="1">IFERROR(M13*F13,"")</f>
        <v>9</v>
      </c>
      <c r="O13" s="51">
        <f t="shared" ref="O13:O34" si="2">IFERROR(M13*H13,"")</f>
        <v>0</v>
      </c>
      <c r="Q13" s="116"/>
      <c r="R13" s="117"/>
    </row>
    <row r="14" spans="2:18" x14ac:dyDescent="0.25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8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8</v>
      </c>
      <c r="H14" s="65">
        <f>C14-F14</f>
        <v>11</v>
      </c>
      <c r="I14" s="88">
        <f>'Partneři MAS'!E25</f>
        <v>0.29629629629629628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</v>
      </c>
      <c r="M14" s="50">
        <f t="shared" si="0"/>
        <v>0.81818181818181823</v>
      </c>
      <c r="N14" s="49">
        <f t="shared" si="1"/>
        <v>0</v>
      </c>
      <c r="O14" s="51">
        <f t="shared" si="2"/>
        <v>9</v>
      </c>
    </row>
    <row r="15" spans="2:18" x14ac:dyDescent="0.25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3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3</v>
      </c>
      <c r="H15" s="65">
        <f t="shared" ref="H15:H34" si="6">C15-F15</f>
        <v>8</v>
      </c>
      <c r="I15" s="88">
        <f>'Partneři MAS'!E26</f>
        <v>0.1111111111111111</v>
      </c>
      <c r="J15" s="47"/>
      <c r="K15" s="48">
        <f t="shared" si="3"/>
        <v>0.2</v>
      </c>
      <c r="L15" s="49">
        <f t="shared" si="4"/>
        <v>9</v>
      </c>
      <c r="M15" s="50">
        <f t="shared" si="0"/>
        <v>1.125</v>
      </c>
      <c r="N15" s="49">
        <f t="shared" si="1"/>
        <v>0</v>
      </c>
      <c r="O15" s="51">
        <f t="shared" si="2"/>
        <v>9</v>
      </c>
    </row>
    <row r="16" spans="2:18" x14ac:dyDescent="0.25">
      <c r="B16" s="69" t="str">
        <f>IF('Partneři MAS'!A27=0,"",'Partneři MAS'!A27)</f>
        <v>Neziskové organizace</v>
      </c>
      <c r="C16" s="59">
        <f>'Partneři MAS'!B27</f>
        <v>6</v>
      </c>
      <c r="D16" s="59">
        <f>IF('Partneři MAS'!A27=0,0,SUMIF('Partneři MAS'!$J$19:$J$193,'Možnost přepočtu'!B16,'Partneři MAS'!$K$19:$K$193))</f>
        <v>2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2</v>
      </c>
      <c r="H16" s="65">
        <f t="shared" si="6"/>
        <v>5</v>
      </c>
      <c r="I16" s="88">
        <f>'Partneři MAS'!E27</f>
        <v>7.407407407407407E-2</v>
      </c>
      <c r="J16" s="47"/>
      <c r="K16" s="48">
        <f t="shared" si="3"/>
        <v>0.2</v>
      </c>
      <c r="L16" s="49">
        <f t="shared" si="4"/>
        <v>9</v>
      </c>
      <c r="M16" s="50">
        <f t="shared" si="0"/>
        <v>1.5</v>
      </c>
      <c r="N16" s="49">
        <f t="shared" si="1"/>
        <v>1.5</v>
      </c>
      <c r="O16" s="51">
        <f t="shared" si="2"/>
        <v>7.5</v>
      </c>
    </row>
    <row r="17" spans="2:15" x14ac:dyDescent="0.2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1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1</v>
      </c>
      <c r="H17" s="65">
        <f t="shared" si="6"/>
        <v>6</v>
      </c>
      <c r="I17" s="88">
        <f>'Partneři MAS'!E28</f>
        <v>3.7037037037037035E-2</v>
      </c>
      <c r="J17" s="47"/>
      <c r="K17" s="48">
        <f t="shared" si="3"/>
        <v>0.2</v>
      </c>
      <c r="L17" s="49">
        <f t="shared" si="4"/>
        <v>9</v>
      </c>
      <c r="M17" s="50">
        <f t="shared" si="0"/>
        <v>1.5</v>
      </c>
      <c r="N17" s="49">
        <f t="shared" si="1"/>
        <v>0</v>
      </c>
      <c r="O17" s="51">
        <f t="shared" si="2"/>
        <v>9</v>
      </c>
    </row>
    <row r="18" spans="2:15" x14ac:dyDescent="0.2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2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45</v>
      </c>
      <c r="D35" s="62">
        <f>SUM(D13:D34)</f>
        <v>27</v>
      </c>
      <c r="E35" s="63">
        <f>IFERROR(SUM(E13:E34)/$D$35,0)</f>
        <v>0.48148148148148145</v>
      </c>
      <c r="F35" s="66">
        <f>SUM(F13:F34)</f>
        <v>15</v>
      </c>
      <c r="G35" s="64">
        <f>IFERROR(SUM(G13:G34)/$D$35,0)</f>
        <v>0.51851851851851849</v>
      </c>
      <c r="H35" s="67">
        <f>SUM(H13:H34)</f>
        <v>30</v>
      </c>
      <c r="L35" s="21">
        <f>SUM(L13:L34)</f>
        <v>45</v>
      </c>
      <c r="M35" s="2">
        <f t="shared" si="0"/>
        <v>1</v>
      </c>
      <c r="N35" s="76">
        <f>IFERROR(SUM(N13:N34)/$L$35,0)</f>
        <v>0.23333333333333334</v>
      </c>
      <c r="O35" s="76">
        <f>IFERROR(SUM(O13:O34)/$L$35,0)</f>
        <v>0.76666666666666672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Pecha</cp:lastModifiedBy>
  <cp:lastPrinted>2018-06-25T05:41:32Z</cp:lastPrinted>
  <dcterms:created xsi:type="dcterms:W3CDTF">2014-05-06T08:09:53Z</dcterms:created>
  <dcterms:modified xsi:type="dcterms:W3CDTF">2018-07-13T06:53:47Z</dcterms:modified>
</cp:coreProperties>
</file>