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álohy - Tušková\MAS\Jednání MAS\Valná hromada 22.6.2020\"/>
    </mc:Choice>
  </mc:AlternateContent>
  <xr:revisionPtr revIDLastSave="0" documentId="13_ncr:1_{39E6F65D-008B-472B-8C98-6185D08E511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<sst xmlns="http://schemas.openxmlformats.org/spreadsheetml/2006/main" count="175" uniqueCount="79">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</sst>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0.45833333333333331</c:v>
                </c:pt>
                <c:pt idx="1">
                  <c:v>0.20833333333333334</c:v>
                </c:pt>
                <c:pt idx="2">
                  <c:v>0.16666666666666666</c:v>
                </c:pt>
                <c:pt idx="3">
                  <c:v>0.125</c:v>
                </c:pt>
                <c:pt idx="4">
                  <c:v>4.1666666666666664E-2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0.45833333333333331</c:v>
                </c:pt>
                <c:pt idx="1">
                  <c:v>0.125</c:v>
                </c:pt>
                <c:pt idx="2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topLeftCell="A4" workbookViewId="0">
      <selection activeCell="G57" sqref="G57"/>
    </sheetView>
  </sheetViews>
  <sheetFormatPr defaultColWidth="9.109375" defaultRowHeight="14.4" x14ac:dyDescent="0.3"/>
  <cols>
    <col min="1" max="1" width="37.109375" style="1" customWidth="1"/>
    <col min="2" max="2" width="9.44140625" style="2" bestFit="1" customWidth="1"/>
    <col min="3" max="3" width="9.109375" style="2" bestFit="1" customWidth="1"/>
    <col min="4" max="4" width="11" style="2" customWidth="1"/>
    <col min="5" max="5" width="12.6640625" style="2" bestFit="1" customWidth="1"/>
    <col min="6" max="6" width="13.109375" style="2" customWidth="1"/>
    <col min="7" max="7" width="9.109375" style="2"/>
    <col min="8" max="8" width="41.109375" style="2" bestFit="1" customWidth="1"/>
    <col min="9" max="9" width="24.33203125" style="2" bestFit="1" customWidth="1"/>
    <col min="10" max="10" width="28.33203125" style="2" customWidth="1"/>
    <col min="11" max="11" width="11.33203125" style="2" customWidth="1"/>
    <col min="12" max="12" width="20.33203125" style="2" hidden="1" customWidth="1"/>
    <col min="13" max="13" width="9.109375" style="2" hidden="1" customWidth="1"/>
    <col min="14" max="14" width="0" style="2" hidden="1" customWidth="1"/>
    <col min="15" max="16384" width="9.109375" style="2"/>
  </cols>
  <sheetData>
    <row r="1" spans="1:12" x14ac:dyDescent="0.3">
      <c r="A1" s="43"/>
    </row>
    <row r="4" spans="1:12" ht="15" thickBot="1" x14ac:dyDescent="0.35"/>
    <row r="5" spans="1:12" ht="19.5" customHeight="1" thickBot="1" x14ac:dyDescent="0.4">
      <c r="G5" s="108" t="s">
        <v>8</v>
      </c>
      <c r="H5" s="109"/>
      <c r="I5" s="56"/>
      <c r="J5" s="56"/>
    </row>
    <row r="6" spans="1:12" ht="18.600000000000001" thickBot="1" x14ac:dyDescent="0.4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" thickBot="1" x14ac:dyDescent="0.35">
      <c r="G7" s="1"/>
    </row>
    <row r="8" spans="1:12" ht="15" thickBot="1" x14ac:dyDescent="0.35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3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" thickBot="1" x14ac:dyDescent="0.35">
      <c r="G10" s="105"/>
      <c r="H10" s="106"/>
      <c r="I10" s="107"/>
      <c r="J10" s="112"/>
      <c r="K10" s="113"/>
    </row>
    <row r="11" spans="1:12" x14ac:dyDescent="0.3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" thickBot="1" x14ac:dyDescent="0.35">
      <c r="G12" s="96"/>
      <c r="H12" s="97"/>
      <c r="I12" s="98"/>
      <c r="J12" s="112"/>
      <c r="K12" s="113"/>
    </row>
    <row r="13" spans="1:12" x14ac:dyDescent="0.3">
      <c r="F13" s="46"/>
    </row>
    <row r="15" spans="1:12" ht="15" thickBot="1" x14ac:dyDescent="0.35"/>
    <row r="16" spans="1:12" ht="45.75" customHeight="1" thickBot="1" x14ac:dyDescent="0.35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5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" thickBot="1" x14ac:dyDescent="0.35">
      <c r="A18" s="7" t="s">
        <v>0</v>
      </c>
      <c r="B18" s="7">
        <f>COUNTIF(I19:I193,A18)</f>
        <v>15</v>
      </c>
      <c r="C18" s="8">
        <f>IFERROR(B18/$B$21,"-")</f>
        <v>0.32608695652173914</v>
      </c>
      <c r="D18" s="7">
        <f>SUMIF($I$19:$I$193,A18,$K$19:$K$193)</f>
        <v>11</v>
      </c>
      <c r="E18" s="9">
        <f>IFERROR(D18/$D$21,"-")</f>
        <v>0.45833333333333331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" thickBot="1" x14ac:dyDescent="0.35">
      <c r="A19" s="13" t="s">
        <v>14</v>
      </c>
      <c r="B19" s="7">
        <f>COUNTIF(I19:I193,A19)</f>
        <v>6</v>
      </c>
      <c r="C19" s="8">
        <f t="shared" ref="C19:C20" si="0">IFERROR(B19/$B$21,"-")</f>
        <v>0.13043478260869565</v>
      </c>
      <c r="D19" s="7">
        <f>SUMIF($I$19:$I$193,A19,$K$19:$K$193)</f>
        <v>3</v>
      </c>
      <c r="E19" s="14">
        <f>IFERROR(D19/$D$21,"-")</f>
        <v>0.125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" thickBot="1" x14ac:dyDescent="0.35">
      <c r="A20" s="13" t="s">
        <v>13</v>
      </c>
      <c r="B20" s="13">
        <f>COUNTIF(I19:I193,A20)</f>
        <v>25</v>
      </c>
      <c r="C20" s="8">
        <f t="shared" si="0"/>
        <v>0.54347826086956519</v>
      </c>
      <c r="D20" s="13">
        <f>SUMIF($I$19:$I$193,A20,$K$19:$K$193)</f>
        <v>10</v>
      </c>
      <c r="E20" s="14">
        <f>IFERROR(D20/$D$21,"-")</f>
        <v>0.41666666666666669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1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" thickBot="1" x14ac:dyDescent="0.35">
      <c r="A21" s="20" t="s">
        <v>4</v>
      </c>
      <c r="B21" s="2">
        <f>SUM(B18:B20)</f>
        <v>46</v>
      </c>
      <c r="C21" s="1"/>
      <c r="D21" s="2">
        <f>SUM(D18:D20)</f>
        <v>24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" thickBot="1" x14ac:dyDescent="0.35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" thickBot="1" x14ac:dyDescent="0.35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1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" thickBot="1" x14ac:dyDescent="0.35">
      <c r="A24" s="24" t="s">
        <v>57</v>
      </c>
      <c r="B24" s="25">
        <f t="shared" ref="B24:B45" si="3">COUNTIF($J$19:$J$193,A24)</f>
        <v>14</v>
      </c>
      <c r="C24" s="26">
        <f>IFERROR(B24/$B$46,"-")</f>
        <v>0.30434782608695654</v>
      </c>
      <c r="D24" s="27">
        <f t="shared" ref="D24:D45" si="4">SUMIF($J$19:$J$193,A24,$K$19:$K$193)</f>
        <v>11</v>
      </c>
      <c r="E24" s="28">
        <f>IFERROR(D24/$D$46,"-")</f>
        <v>0.45833333333333331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" thickBot="1" x14ac:dyDescent="0.35">
      <c r="A25" s="29" t="s">
        <v>58</v>
      </c>
      <c r="B25" s="30">
        <f t="shared" si="3"/>
        <v>11</v>
      </c>
      <c r="C25" s="31">
        <f>IFERROR(B25/$B$46,"-")</f>
        <v>0.2391304347826087</v>
      </c>
      <c r="D25" s="32">
        <f t="shared" si="4"/>
        <v>5</v>
      </c>
      <c r="E25" s="33">
        <f>IFERROR(D25/$D$46,"-")</f>
        <v>0.20833333333333334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" thickBot="1" x14ac:dyDescent="0.35">
      <c r="A26" s="29" t="s">
        <v>59</v>
      </c>
      <c r="B26" s="30">
        <f t="shared" si="3"/>
        <v>8</v>
      </c>
      <c r="C26" s="31">
        <f t="shared" ref="C26:C45" si="6">IFERROR(B26/$B$46,"-")</f>
        <v>0.17391304347826086</v>
      </c>
      <c r="D26" s="32">
        <f t="shared" si="4"/>
        <v>4</v>
      </c>
      <c r="E26" s="33">
        <f>IFERROR(D26/$D$46,"-")</f>
        <v>0.16666666666666666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" thickBot="1" x14ac:dyDescent="0.35">
      <c r="A27" s="29" t="s">
        <v>60</v>
      </c>
      <c r="B27" s="30">
        <f t="shared" si="3"/>
        <v>7</v>
      </c>
      <c r="C27" s="31">
        <f t="shared" si="6"/>
        <v>0.15217391304347827</v>
      </c>
      <c r="D27" s="32">
        <f t="shared" si="4"/>
        <v>3</v>
      </c>
      <c r="E27" s="33">
        <f t="shared" ref="E27:E45" si="7">IFERROR(D27/$D$46,"-")</f>
        <v>0.125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0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" thickBot="1" x14ac:dyDescent="0.35">
      <c r="A28" s="29" t="s">
        <v>70</v>
      </c>
      <c r="B28" s="30">
        <f t="shared" si="3"/>
        <v>6</v>
      </c>
      <c r="C28" s="31">
        <f t="shared" si="6"/>
        <v>0.13043478260869565</v>
      </c>
      <c r="D28" s="32">
        <f t="shared" si="4"/>
        <v>1</v>
      </c>
      <c r="E28" s="33">
        <f t="shared" si="7"/>
        <v>4.1666666666666664E-2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" thickBot="1" x14ac:dyDescent="0.35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0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" thickBot="1" x14ac:dyDescent="0.35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" thickBot="1" x14ac:dyDescent="0.3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" thickBot="1" x14ac:dyDescent="0.3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" thickBot="1" x14ac:dyDescent="0.3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" thickBot="1" x14ac:dyDescent="0.3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" thickBot="1" x14ac:dyDescent="0.3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" thickBot="1" x14ac:dyDescent="0.3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1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" thickBot="1" x14ac:dyDescent="0.3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" thickBot="1" x14ac:dyDescent="0.3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" thickBot="1" x14ac:dyDescent="0.3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" thickBot="1" x14ac:dyDescent="0.3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" thickBot="1" x14ac:dyDescent="0.3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" thickBot="1" x14ac:dyDescent="0.3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1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" thickBot="1" x14ac:dyDescent="0.3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" thickBot="1" x14ac:dyDescent="0.3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1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" thickBot="1" x14ac:dyDescent="0.35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" thickBot="1" x14ac:dyDescent="0.35">
      <c r="A46" s="39" t="s">
        <v>4</v>
      </c>
      <c r="B46" s="40">
        <f>SUM(B24:B45)</f>
        <v>46</v>
      </c>
      <c r="D46" s="2">
        <f>SUM(D24:D45)</f>
        <v>24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" thickBot="1" x14ac:dyDescent="0.35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" thickBot="1" x14ac:dyDescent="0.35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" thickBot="1" x14ac:dyDescent="0.35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" thickBot="1" x14ac:dyDescent="0.35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" thickBot="1" x14ac:dyDescent="0.35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" thickBot="1" x14ac:dyDescent="0.35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" thickBot="1" x14ac:dyDescent="0.35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0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5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" thickBot="1" x14ac:dyDescent="0.35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" thickBot="1" x14ac:dyDescent="0.35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" thickBot="1" x14ac:dyDescent="0.35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" thickBot="1" x14ac:dyDescent="0.35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" thickBot="1" x14ac:dyDescent="0.35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" thickBot="1" x14ac:dyDescent="0.35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" thickBot="1" x14ac:dyDescent="0.35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" thickBot="1" x14ac:dyDescent="0.35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ht="15" thickBot="1" x14ac:dyDescent="0.35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0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x14ac:dyDescent="0.3">
      <c r="A64" s="2"/>
      <c r="G64" s="17">
        <v>46</v>
      </c>
      <c r="H64" s="18" t="s">
        <v>78</v>
      </c>
      <c r="I64" s="18" t="s">
        <v>14</v>
      </c>
      <c r="J64" s="18" t="s">
        <v>60</v>
      </c>
      <c r="K64" s="16">
        <v>1</v>
      </c>
      <c r="L64" s="2" t="str">
        <f t="shared" si="1"/>
        <v>Soukromý - neziskovýNeziskové organizace</v>
      </c>
      <c r="N64" s="21" t="str">
        <f t="shared" si="2"/>
        <v>Neziskové organizace</v>
      </c>
    </row>
    <row r="65" spans="1:14" x14ac:dyDescent="0.3">
      <c r="A65" s="2"/>
      <c r="G65" s="17">
        <v>47</v>
      </c>
      <c r="H65" s="18"/>
      <c r="I65" s="18"/>
      <c r="J65" s="18"/>
      <c r="K65" s="19">
        <v>1</v>
      </c>
      <c r="L65" s="2" t="str">
        <f t="shared" si="1"/>
        <v/>
      </c>
      <c r="N65" s="21">
        <f t="shared" si="2"/>
        <v>1</v>
      </c>
    </row>
    <row r="66" spans="1:14" x14ac:dyDescent="0.3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3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3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3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3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3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3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3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3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3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3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3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3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3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3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3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3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3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3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3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3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3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3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3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3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3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3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3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3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3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3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3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3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3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3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3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3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3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3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3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3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3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3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3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3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3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3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3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3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3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3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3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3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3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3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3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3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3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3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3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3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3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3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3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3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3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3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3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3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3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3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3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3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3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3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3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3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3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3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3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3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3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3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3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3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3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3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3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3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3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3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3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3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3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3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3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3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3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3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3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3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3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3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3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3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3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3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3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3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3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3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3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3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3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3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3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3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3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3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3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3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3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3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3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3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3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3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" thickBot="1" x14ac:dyDescent="0.35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3">
      <c r="N194" s="2">
        <f>SUM(N19:N193)</f>
        <v>129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09375" defaultRowHeight="14.4" x14ac:dyDescent="0.3"/>
  <cols>
    <col min="1" max="1" width="9.109375" style="2"/>
    <col min="2" max="2" width="22.44140625" style="2" bestFit="1" customWidth="1"/>
    <col min="3" max="3" width="14.6640625" style="2" hidden="1" customWidth="1"/>
    <col min="4" max="4" width="9.5546875" style="2" hidden="1" customWidth="1"/>
    <col min="5" max="6" width="14.44140625" style="2" hidden="1" customWidth="1"/>
    <col min="7" max="8" width="14.6640625" style="2" hidden="1" customWidth="1"/>
    <col min="9" max="9" width="11.88671875" style="2" customWidth="1"/>
    <col min="10" max="10" width="9.109375" style="52" hidden="1" customWidth="1"/>
    <col min="11" max="11" width="20.33203125" style="2" customWidth="1"/>
    <col min="12" max="12" width="21.5546875" style="2" hidden="1" customWidth="1"/>
    <col min="13" max="13" width="24" style="2" bestFit="1" customWidth="1"/>
    <col min="14" max="14" width="13.5546875" style="2" bestFit="1" customWidth="1"/>
    <col min="15" max="15" width="13.33203125" style="2" bestFit="1" customWidth="1"/>
    <col min="16" max="16384" width="9.109375" style="2"/>
  </cols>
  <sheetData>
    <row r="7" spans="2:18" ht="15" thickBot="1" x14ac:dyDescent="0.35"/>
    <row r="8" spans="2:18" ht="29.4" thickBot="1" x14ac:dyDescent="0.35">
      <c r="B8" s="3" t="s">
        <v>25</v>
      </c>
      <c r="C8" s="44"/>
    </row>
    <row r="9" spans="2:18" ht="15" thickBot="1" x14ac:dyDescent="0.35">
      <c r="B9" s="58">
        <f>COUNTIF('Partneři MAS'!B24:B45,"&gt;0")</f>
        <v>5</v>
      </c>
      <c r="C9" s="44"/>
    </row>
    <row r="11" spans="2:18" ht="15" thickBot="1" x14ac:dyDescent="0.35"/>
    <row r="12" spans="2:18" ht="72.599999999999994" thickBot="1" x14ac:dyDescent="0.35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" thickBot="1" x14ac:dyDescent="0.35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11</v>
      </c>
      <c r="E13" s="73">
        <f>SUMIF('Partneři MAS'!$L$19:$L$193,'Partneři MAS'!M24,'Partneři MAS'!$K$19:$K$193)</f>
        <v>11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0.45833333333333331</v>
      </c>
      <c r="J13" s="47"/>
      <c r="K13" s="48">
        <f>IFERROR(IF(VALUE(TRIM(CLEAN(C13)))&gt;0,100/(100*$B$9),0),"")</f>
        <v>0.2</v>
      </c>
      <c r="L13" s="49">
        <f>IFERROR($C$35*K13,"")</f>
        <v>9.2000000000000011</v>
      </c>
      <c r="M13" s="50">
        <f t="shared" ref="M13:M35" si="0">IFERROR(L13/C13,"")</f>
        <v>0.65714285714285725</v>
      </c>
      <c r="N13" s="49">
        <f t="shared" ref="N13:N34" si="1">IFERROR(M13*F13,"")</f>
        <v>9.2000000000000011</v>
      </c>
      <c r="O13" s="51">
        <f t="shared" ref="O13:O34" si="2">IFERROR(M13*H13,"")</f>
        <v>0</v>
      </c>
      <c r="Q13" s="116"/>
      <c r="R13" s="117"/>
    </row>
    <row r="14" spans="2:18" x14ac:dyDescent="0.3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5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5</v>
      </c>
      <c r="H14" s="65">
        <f>C14-F14</f>
        <v>11</v>
      </c>
      <c r="I14" s="88">
        <f>'Partneři MAS'!E25</f>
        <v>0.20833333333333334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9.2000000000000011</v>
      </c>
      <c r="M14" s="50">
        <f t="shared" si="0"/>
        <v>0.83636363636363642</v>
      </c>
      <c r="N14" s="49">
        <f t="shared" si="1"/>
        <v>0</v>
      </c>
      <c r="O14" s="51">
        <f t="shared" si="2"/>
        <v>9.2000000000000011</v>
      </c>
    </row>
    <row r="15" spans="2:18" x14ac:dyDescent="0.3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4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4</v>
      </c>
      <c r="H15" s="65">
        <f t="shared" ref="H15:H34" si="6">C15-F15</f>
        <v>8</v>
      </c>
      <c r="I15" s="88">
        <f>'Partneři MAS'!E26</f>
        <v>0.16666666666666666</v>
      </c>
      <c r="J15" s="47"/>
      <c r="K15" s="48">
        <f t="shared" si="3"/>
        <v>0.2</v>
      </c>
      <c r="L15" s="49">
        <f t="shared" si="4"/>
        <v>9.2000000000000011</v>
      </c>
      <c r="M15" s="50">
        <f t="shared" si="0"/>
        <v>1.1500000000000001</v>
      </c>
      <c r="N15" s="49">
        <f t="shared" si="1"/>
        <v>0</v>
      </c>
      <c r="O15" s="51">
        <f t="shared" si="2"/>
        <v>9.2000000000000011</v>
      </c>
    </row>
    <row r="16" spans="2:18" x14ac:dyDescent="0.3">
      <c r="B16" s="69" t="str">
        <f>IF('Partneři MAS'!A27=0,"",'Partneři MAS'!A27)</f>
        <v>Neziskové organizace</v>
      </c>
      <c r="C16" s="59">
        <f>'Partneři MAS'!B27</f>
        <v>7</v>
      </c>
      <c r="D16" s="59">
        <f>IF('Partneři MAS'!A27=0,0,SUMIF('Partneři MAS'!$J$19:$J$193,'Možnost přepočtu'!B16,'Partneři MAS'!$K$19:$K$193))</f>
        <v>3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3</v>
      </c>
      <c r="H16" s="65">
        <f t="shared" si="6"/>
        <v>6</v>
      </c>
      <c r="I16" s="88">
        <f>'Partneři MAS'!E27</f>
        <v>0.125</v>
      </c>
      <c r="J16" s="47"/>
      <c r="K16" s="48">
        <f t="shared" si="3"/>
        <v>0.2</v>
      </c>
      <c r="L16" s="49">
        <f t="shared" si="4"/>
        <v>9.2000000000000011</v>
      </c>
      <c r="M16" s="50">
        <f t="shared" si="0"/>
        <v>1.3142857142857145</v>
      </c>
      <c r="N16" s="49">
        <f t="shared" si="1"/>
        <v>1.3142857142857145</v>
      </c>
      <c r="O16" s="51">
        <f t="shared" si="2"/>
        <v>7.885714285714287</v>
      </c>
    </row>
    <row r="17" spans="2:15" x14ac:dyDescent="0.3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1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1</v>
      </c>
      <c r="H17" s="65">
        <f t="shared" si="6"/>
        <v>6</v>
      </c>
      <c r="I17" s="88">
        <f>'Partneři MAS'!E28</f>
        <v>4.1666666666666664E-2</v>
      </c>
      <c r="J17" s="47"/>
      <c r="K17" s="48">
        <f t="shared" si="3"/>
        <v>0.2</v>
      </c>
      <c r="L17" s="49">
        <f t="shared" si="4"/>
        <v>9.2000000000000011</v>
      </c>
      <c r="M17" s="50">
        <f t="shared" si="0"/>
        <v>1.5333333333333334</v>
      </c>
      <c r="N17" s="49">
        <f t="shared" si="1"/>
        <v>0</v>
      </c>
      <c r="O17" s="51">
        <f t="shared" si="2"/>
        <v>9.2000000000000011</v>
      </c>
    </row>
    <row r="18" spans="2:15" x14ac:dyDescent="0.3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3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3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3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3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3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3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3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3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3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3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3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3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3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3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3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" thickBot="1" x14ac:dyDescent="0.35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" thickBot="1" x14ac:dyDescent="0.35">
      <c r="B35" s="60" t="s">
        <v>4</v>
      </c>
      <c r="C35" s="61">
        <f>SUM(C13:C34)</f>
        <v>46</v>
      </c>
      <c r="D35" s="62">
        <f>SUM(D13:D34)</f>
        <v>24</v>
      </c>
      <c r="E35" s="63">
        <f>IFERROR(SUM(E13:E34)/$D$35,0)</f>
        <v>0.45833333333333331</v>
      </c>
      <c r="F35" s="66">
        <f>SUM(F13:F34)</f>
        <v>15</v>
      </c>
      <c r="G35" s="64">
        <f>IFERROR(SUM(G13:G34)/$D$35,0)</f>
        <v>0.54166666666666663</v>
      </c>
      <c r="H35" s="67">
        <f>SUM(H13:H34)</f>
        <v>31</v>
      </c>
      <c r="L35" s="21">
        <f>SUM(L13:L34)</f>
        <v>46.000000000000007</v>
      </c>
      <c r="M35" s="2">
        <f t="shared" si="0"/>
        <v>1.0000000000000002</v>
      </c>
      <c r="N35" s="76">
        <f>IFERROR(SUM(N13:N34)/$L$35,0)</f>
        <v>0.22857142857142856</v>
      </c>
      <c r="O35" s="76">
        <f>IFERROR(SUM(O13:O34)/$L$35,0)</f>
        <v>0.77142857142857135</v>
      </c>
    </row>
    <row r="36" spans="2:15" x14ac:dyDescent="0.3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3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3">
      <c r="I38" s="1"/>
      <c r="J38" s="54"/>
      <c r="K38" s="54"/>
      <c r="L38" s="54"/>
      <c r="M38" s="54"/>
    </row>
    <row r="39" spans="2:15" x14ac:dyDescent="0.3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4.4" x14ac:dyDescent="0.3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tuskova.pavlina</cp:lastModifiedBy>
  <cp:lastPrinted>2018-06-25T05:41:32Z</cp:lastPrinted>
  <dcterms:created xsi:type="dcterms:W3CDTF">2014-05-06T08:09:53Z</dcterms:created>
  <dcterms:modified xsi:type="dcterms:W3CDTF">2020-06-22T13:38:07Z</dcterms:modified>
</cp:coreProperties>
</file>