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0/MAS Valná hromada/VH MAS 22 6 2020/"/>
    </mc:Choice>
  </mc:AlternateContent>
  <xr:revisionPtr revIDLastSave="3" documentId="13_ncr:1_{39E6F65D-008B-472B-8C98-6185D08E5111}" xr6:coauthVersionLast="45" xr6:coauthVersionMax="45" xr10:uidLastSave="{EC5C0830-FFD7-4924-A1E9-5FA07FBEDF5E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<sst xmlns="http://schemas.openxmlformats.org/spreadsheetml/2006/main" count="178" uniqueCount="80">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</sst>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0.44</c:v>
                </c:pt>
                <c:pt idx="1">
                  <c:v>0.2</c:v>
                </c:pt>
                <c:pt idx="2">
                  <c:v>0.16</c:v>
                </c:pt>
                <c:pt idx="3">
                  <c:v>0.16</c:v>
                </c:pt>
                <c:pt idx="4">
                  <c:v>0.04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0.44</c:v>
                </c:pt>
                <c:pt idx="1">
                  <c:v>0.16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workbookViewId="0">
      <selection activeCell="D53" sqref="D53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11</v>
      </c>
      <c r="E18" s="9">
        <f>IFERROR(D18/$D$21,"-")</f>
        <v>0.44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4</v>
      </c>
      <c r="E19" s="14">
        <f>IFERROR(D19/$D$21,"-")</f>
        <v>0.16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0.53191489361702127</v>
      </c>
      <c r="D20" s="13">
        <f>SUMIF($I$19:$I$193,A20,$K$19:$K$193)</f>
        <v>10</v>
      </c>
      <c r="E20" s="14">
        <f>IFERROR(D20/$D$21,"-")</f>
        <v>0.4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47</v>
      </c>
      <c r="C21" s="1"/>
      <c r="D21" s="2">
        <f>SUM(D18:D20)</f>
        <v>25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0.2978723404255319</v>
      </c>
      <c r="D24" s="27">
        <f t="shared" ref="D24:D45" si="4">SUMIF($J$19:$J$193,A24,$K$19:$K$193)</f>
        <v>11</v>
      </c>
      <c r="E24" s="28">
        <f>IFERROR(D24/$D$46,"-")</f>
        <v>0.44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0.23404255319148937</v>
      </c>
      <c r="D25" s="32">
        <f t="shared" si="4"/>
        <v>5</v>
      </c>
      <c r="E25" s="33">
        <f>IFERROR(D25/$D$46,"-")</f>
        <v>0.2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0.1702127659574468</v>
      </c>
      <c r="D26" s="32">
        <f t="shared" si="4"/>
        <v>4</v>
      </c>
      <c r="E26" s="33">
        <f>IFERROR(D26/$D$46,"-")</f>
        <v>0.16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8</v>
      </c>
      <c r="C27" s="31">
        <f t="shared" si="6"/>
        <v>0.1702127659574468</v>
      </c>
      <c r="D27" s="32">
        <f t="shared" si="4"/>
        <v>4</v>
      </c>
      <c r="E27" s="33">
        <f t="shared" ref="E27:E45" si="7">IFERROR(D27/$D$46,"-")</f>
        <v>0.16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0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0.1276595744680851</v>
      </c>
      <c r="D28" s="32">
        <f t="shared" si="4"/>
        <v>1</v>
      </c>
      <c r="E28" s="33">
        <f t="shared" si="7"/>
        <v>0.04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1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47</v>
      </c>
      <c r="D46" s="2">
        <f>SUM(D24:D45)</f>
        <v>25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0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.75" thickBot="1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0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25">
      <c r="A64" s="2"/>
      <c r="G64" s="17">
        <v>46</v>
      </c>
      <c r="H64" s="18" t="s">
        <v>78</v>
      </c>
      <c r="I64" s="18" t="s">
        <v>14</v>
      </c>
      <c r="J64" s="18" t="s">
        <v>60</v>
      </c>
      <c r="K64" s="16">
        <v>1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25">
      <c r="A65" s="2"/>
      <c r="G65" s="17">
        <v>47</v>
      </c>
      <c r="H65" s="18" t="s">
        <v>79</v>
      </c>
      <c r="I65" s="18" t="s">
        <v>14</v>
      </c>
      <c r="J65" s="18" t="s">
        <v>60</v>
      </c>
      <c r="K65" s="19">
        <v>1</v>
      </c>
      <c r="L65" s="2" t="str">
        <f t="shared" si="1"/>
        <v>Soukromý - neziskovýNeziskové organizace</v>
      </c>
      <c r="N65" s="21" t="str">
        <f t="shared" si="2"/>
        <v>Neziskové organizace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11</v>
      </c>
      <c r="E13" s="73">
        <f>SUMIF('Partneři MAS'!$L$19:$L$193,'Partneři MAS'!M24,'Partneři MAS'!$K$19:$K$193)</f>
        <v>11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0.44</v>
      </c>
      <c r="J13" s="47"/>
      <c r="K13" s="48">
        <f>IFERROR(IF(VALUE(TRIM(CLEAN(C13)))&gt;0,100/(100*$B$9),0),"")</f>
        <v>0.2</v>
      </c>
      <c r="L13" s="49">
        <f>IFERROR($C$35*K13,"")</f>
        <v>9.4</v>
      </c>
      <c r="M13" s="50">
        <f t="shared" ref="M13:M35" si="0">IFERROR(L13/C13,"")</f>
        <v>0.67142857142857149</v>
      </c>
      <c r="N13" s="49">
        <f t="shared" ref="N13:N34" si="1">IFERROR(M13*F13,"")</f>
        <v>9.4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5</v>
      </c>
      <c r="H14" s="65">
        <f>C14-F14</f>
        <v>11</v>
      </c>
      <c r="I14" s="88">
        <f>'Partneři MAS'!E25</f>
        <v>0.2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9.4</v>
      </c>
      <c r="M14" s="50">
        <f t="shared" si="0"/>
        <v>0.85454545454545461</v>
      </c>
      <c r="N14" s="49">
        <f t="shared" si="1"/>
        <v>0</v>
      </c>
      <c r="O14" s="51">
        <f t="shared" si="2"/>
        <v>9.4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4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4</v>
      </c>
      <c r="H15" s="65">
        <f t="shared" ref="H15:H34" si="6">C15-F15</f>
        <v>8</v>
      </c>
      <c r="I15" s="88">
        <f>'Partneři MAS'!E26</f>
        <v>0.16</v>
      </c>
      <c r="J15" s="47"/>
      <c r="K15" s="48">
        <f t="shared" si="3"/>
        <v>0.2</v>
      </c>
      <c r="L15" s="49">
        <f t="shared" si="4"/>
        <v>9.4</v>
      </c>
      <c r="M15" s="50">
        <f t="shared" si="0"/>
        <v>1.175</v>
      </c>
      <c r="N15" s="49">
        <f t="shared" si="1"/>
        <v>0</v>
      </c>
      <c r="O15" s="51">
        <f t="shared" si="2"/>
        <v>9.4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8</v>
      </c>
      <c r="D16" s="59">
        <f>IF('Partneři MAS'!A27=0,0,SUMIF('Partneři MAS'!$J$19:$J$193,'Možnost přepočtu'!B16,'Partneři MAS'!$K$19:$K$193))</f>
        <v>4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4</v>
      </c>
      <c r="H16" s="65">
        <f t="shared" si="6"/>
        <v>7</v>
      </c>
      <c r="I16" s="88">
        <f>'Partneři MAS'!E27</f>
        <v>0.16</v>
      </c>
      <c r="J16" s="47"/>
      <c r="K16" s="48">
        <f t="shared" si="3"/>
        <v>0.2</v>
      </c>
      <c r="L16" s="49">
        <f t="shared" si="4"/>
        <v>9.4</v>
      </c>
      <c r="M16" s="50">
        <f t="shared" si="0"/>
        <v>1.175</v>
      </c>
      <c r="N16" s="49">
        <f t="shared" si="1"/>
        <v>1.175</v>
      </c>
      <c r="O16" s="51">
        <f t="shared" si="2"/>
        <v>8.2249999999999996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1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1</v>
      </c>
      <c r="H17" s="65">
        <f t="shared" si="6"/>
        <v>6</v>
      </c>
      <c r="I17" s="88">
        <f>'Partneři MAS'!E28</f>
        <v>0.04</v>
      </c>
      <c r="J17" s="47"/>
      <c r="K17" s="48">
        <f t="shared" si="3"/>
        <v>0.2</v>
      </c>
      <c r="L17" s="49">
        <f t="shared" si="4"/>
        <v>9.4</v>
      </c>
      <c r="M17" s="50">
        <f t="shared" si="0"/>
        <v>1.5666666666666667</v>
      </c>
      <c r="N17" s="49">
        <f t="shared" si="1"/>
        <v>0</v>
      </c>
      <c r="O17" s="51">
        <f t="shared" si="2"/>
        <v>9.4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47</v>
      </c>
      <c r="D35" s="62">
        <f>SUM(D13:D34)</f>
        <v>25</v>
      </c>
      <c r="E35" s="63">
        <f>IFERROR(SUM(E13:E34)/$D$35,0)</f>
        <v>0.44</v>
      </c>
      <c r="F35" s="66">
        <f>SUM(F13:F34)</f>
        <v>15</v>
      </c>
      <c r="G35" s="64">
        <f>IFERROR(SUM(G13:G34)/$D$35,0)</f>
        <v>0.56000000000000005</v>
      </c>
      <c r="H35" s="67">
        <f>SUM(H13:H34)</f>
        <v>32</v>
      </c>
      <c r="L35" s="21">
        <f>SUM(L13:L34)</f>
        <v>47</v>
      </c>
      <c r="M35" s="2">
        <f t="shared" si="0"/>
        <v>1</v>
      </c>
      <c r="N35" s="76">
        <f>IFERROR(SUM(N13:N34)/$L$35,0)</f>
        <v>0.22500000000000003</v>
      </c>
      <c r="O35" s="76">
        <f>IFERROR(SUM(O13:O34)/$L$35,0)</f>
        <v>0.77499999999999991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Petr Pecha</cp:lastModifiedBy>
  <cp:lastPrinted>2018-06-25T05:41:32Z</cp:lastPrinted>
  <dcterms:created xsi:type="dcterms:W3CDTF">2014-05-06T08:09:53Z</dcterms:created>
  <dcterms:modified xsi:type="dcterms:W3CDTF">2020-10-26T11:48:00Z</dcterms:modified>
</cp:coreProperties>
</file>